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500" windowHeight="3990" activeTab="0"/>
  </bookViews>
  <sheets>
    <sheet name="Classf.Final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<sst xmlns="http://schemas.openxmlformats.org/spreadsheetml/2006/main" count="49" uniqueCount="49">
  <si>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TOTAL</t>
  </si>
  <si>
    <t>CLASSIFICAÇÃO</t>
  </si>
  <si>
    <t>CNLA</t>
  </si>
  <si>
    <t>CNRM</t>
  </si>
  <si>
    <t>ENS</t>
  </si>
  <si>
    <t>ADCM</t>
  </si>
  <si>
    <t>ALDESP</t>
  </si>
  <si>
    <t>ASAL</t>
  </si>
  <si>
    <t>CLAC</t>
  </si>
  <si>
    <t>CNAB</t>
  </si>
  <si>
    <t>CNAL</t>
  </si>
  <si>
    <t>CNCA</t>
  </si>
  <si>
    <t>CNTEJO</t>
  </si>
  <si>
    <t>LSC</t>
  </si>
  <si>
    <t>SCC</t>
  </si>
  <si>
    <t>SFGP</t>
  </si>
  <si>
    <t>200 M M</t>
  </si>
  <si>
    <t>200 M F</t>
  </si>
  <si>
    <t>100 B M</t>
  </si>
  <si>
    <t>100 B F</t>
  </si>
  <si>
    <t>200C M</t>
  </si>
  <si>
    <t>200 C F</t>
  </si>
  <si>
    <t>100 L M</t>
  </si>
  <si>
    <t>100 L F</t>
  </si>
  <si>
    <t>4X200 L M</t>
  </si>
  <si>
    <t>400 L F</t>
  </si>
  <si>
    <t>400 L M</t>
  </si>
  <si>
    <t>200 B F</t>
  </si>
  <si>
    <t>200 B M</t>
  </si>
  <si>
    <t>200 E F</t>
  </si>
  <si>
    <t>200 E M</t>
  </si>
  <si>
    <t>4X200 L F</t>
  </si>
  <si>
    <t>Classificação por Clubes - TAÇA ANDS - CIDADE RIO MAIOR</t>
  </si>
  <si>
    <t>PROVA</t>
  </si>
  <si>
    <t>Nº PROVA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</si>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</sst>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80" zoomScaleNormal="80" workbookViewId="0" topLeftCell="A1">
      <selection activeCell="F26" sqref="F26"/>
    </sheetView>
  </sheetViews>
  <sheetFormatPr defaultColWidth="9.140625" defaultRowHeight="12.75"/>
  <cols>
    <col min="1" max="1" width="12.421875" style="10" customWidth="1"/>
    <col min="2" max="2" width="12.140625" style="9" customWidth="1"/>
    <col min="3" max="3" width="8.421875" style="0" customWidth="1"/>
    <col min="4" max="4" width="8.57421875" style="0" customWidth="1"/>
    <col min="5" max="5" width="8.8515625" style="0" customWidth="1"/>
    <col min="6" max="6" width="8.7109375" style="0" customWidth="1"/>
    <col min="7" max="7" width="7.140625" style="0" customWidth="1"/>
    <col min="8" max="8" width="8.8515625" style="0" customWidth="1"/>
    <col min="9" max="9" width="8.28125" style="0" customWidth="1"/>
    <col min="10" max="10" width="6.7109375" style="0" customWidth="1"/>
    <col min="11" max="11" width="9.57421875" style="0" customWidth="1"/>
    <col min="12" max="12" width="8.57421875" style="0" customWidth="1"/>
    <col min="14" max="14" width="7.28125" style="0" customWidth="1"/>
    <col min="15" max="15" width="6.57421875" style="0" customWidth="1"/>
    <col min="16" max="16" width="7.140625" style="0" customWidth="1"/>
  </cols>
  <sheetData>
    <row r="1" spans="1:15" s="13" customFormat="1" ht="34.5" customHeight="1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6" s="10" customFormat="1" ht="28.5" customHeight="1">
      <c r="A2" s="7" t="s">
        <v>34</v>
      </c>
      <c r="B2" s="7" t="s">
        <v>33</v>
      </c>
      <c r="C2" s="8" t="s">
        <v>13</v>
      </c>
      <c r="D2" s="7" t="s">
        <v>10</v>
      </c>
      <c r="E2" s="7" t="s">
        <v>2</v>
      </c>
      <c r="F2" s="7" t="s">
        <v>3</v>
      </c>
      <c r="G2" s="8" t="s">
        <v>8</v>
      </c>
      <c r="H2" s="7" t="s">
        <v>7</v>
      </c>
      <c r="I2" s="7" t="s">
        <v>5</v>
      </c>
      <c r="J2" s="8" t="s">
        <v>14</v>
      </c>
      <c r="K2" s="7" t="s">
        <v>6</v>
      </c>
      <c r="L2" s="7" t="s">
        <v>11</v>
      </c>
      <c r="M2" s="8" t="s">
        <v>12</v>
      </c>
      <c r="N2" s="8" t="s">
        <v>15</v>
      </c>
      <c r="O2" s="8" t="s">
        <v>4</v>
      </c>
      <c r="P2" s="7" t="s">
        <v>9</v>
      </c>
    </row>
    <row r="3" spans="1:16" ht="19.5" customHeight="1">
      <c r="A3" s="7">
        <v>1</v>
      </c>
      <c r="B3" s="2" t="s">
        <v>16</v>
      </c>
      <c r="C3" s="4">
        <f>29+28+25+24+21+16</f>
        <v>143</v>
      </c>
      <c r="D3" s="3">
        <v>39</v>
      </c>
      <c r="E3" s="3">
        <v>19</v>
      </c>
      <c r="F3" s="3">
        <v>31</v>
      </c>
      <c r="G3" s="4">
        <v>69</v>
      </c>
      <c r="H3" s="3">
        <v>38</v>
      </c>
      <c r="I3" s="3">
        <v>13</v>
      </c>
      <c r="J3" s="4">
        <v>27</v>
      </c>
      <c r="K3" s="3">
        <v>0</v>
      </c>
      <c r="L3" s="3">
        <v>0</v>
      </c>
      <c r="M3" s="4">
        <v>20</v>
      </c>
      <c r="N3" s="4">
        <v>12</v>
      </c>
      <c r="O3" s="4">
        <v>0</v>
      </c>
      <c r="P3" s="3">
        <v>0</v>
      </c>
    </row>
    <row r="4" spans="1:16" ht="19.5" customHeight="1">
      <c r="A4" s="7">
        <v>2</v>
      </c>
      <c r="B4" s="2" t="s">
        <v>17</v>
      </c>
      <c r="C4" s="4">
        <f>31+29+23+22+0</f>
        <v>105</v>
      </c>
      <c r="D4" s="3">
        <f>27+24+11</f>
        <v>62</v>
      </c>
      <c r="E4" s="3">
        <f>20</f>
        <v>20</v>
      </c>
      <c r="F4" s="3">
        <f>28+26+15</f>
        <v>69</v>
      </c>
      <c r="G4" s="4">
        <f>17</f>
        <v>17</v>
      </c>
      <c r="H4" s="3">
        <v>25</v>
      </c>
      <c r="I4" s="3">
        <v>19</v>
      </c>
      <c r="J4" s="4">
        <v>21</v>
      </c>
      <c r="K4" s="3">
        <v>14</v>
      </c>
      <c r="L4" s="3">
        <v>0</v>
      </c>
      <c r="M4" s="4">
        <f>18+16+12</f>
        <v>46</v>
      </c>
      <c r="N4" s="4">
        <v>13</v>
      </c>
      <c r="O4" s="4">
        <v>0</v>
      </c>
      <c r="P4" s="3">
        <v>0</v>
      </c>
    </row>
    <row r="5" spans="1:16" ht="19.5" customHeight="1">
      <c r="A5" s="7">
        <v>3</v>
      </c>
      <c r="B5" s="2" t="s">
        <v>18</v>
      </c>
      <c r="C5" s="4">
        <f>31+6+5</f>
        <v>42</v>
      </c>
      <c r="D5" s="3">
        <f>3+2</f>
        <v>5</v>
      </c>
      <c r="E5" s="3">
        <f>27+0</f>
        <v>27</v>
      </c>
      <c r="F5" s="3">
        <v>0</v>
      </c>
      <c r="G5" s="4">
        <f>28+14+1</f>
        <v>43</v>
      </c>
      <c r="H5" s="3">
        <f>29+12+8+4+15</f>
        <v>68</v>
      </c>
      <c r="I5" s="3">
        <f>13+11</f>
        <v>24</v>
      </c>
      <c r="J5" s="4">
        <f>23+20+17+9</f>
        <v>69</v>
      </c>
      <c r="K5" s="3">
        <f>0</f>
        <v>0</v>
      </c>
      <c r="L5" s="3">
        <f>25+21+19+7+0</f>
        <v>72</v>
      </c>
      <c r="M5" s="4">
        <f>26+24+10</f>
        <v>60</v>
      </c>
      <c r="N5" s="4">
        <v>16</v>
      </c>
      <c r="O5" s="4">
        <f>22+18</f>
        <v>40</v>
      </c>
      <c r="P5" s="3">
        <v>0</v>
      </c>
    </row>
    <row r="6" spans="1:16" ht="19.5" customHeight="1">
      <c r="A6" s="7">
        <v>4</v>
      </c>
      <c r="B6" s="2" t="s">
        <v>19</v>
      </c>
      <c r="C6" s="4">
        <f>24+23+10</f>
        <v>57</v>
      </c>
      <c r="D6" s="3">
        <f>26+20+16+20</f>
        <v>82</v>
      </c>
      <c r="E6" s="3">
        <f>15+13+8+2+1</f>
        <v>39</v>
      </c>
      <c r="F6" s="3">
        <f>22+5</f>
        <v>27</v>
      </c>
      <c r="G6" s="4">
        <f>25+7+0</f>
        <v>32</v>
      </c>
      <c r="H6" s="3">
        <f>31+21+14+3+0</f>
        <v>69</v>
      </c>
      <c r="I6" s="3">
        <f>29+18+11+0</f>
        <v>58</v>
      </c>
      <c r="J6" s="4">
        <f>28+27+0</f>
        <v>55</v>
      </c>
      <c r="K6" s="3">
        <f>17+0</f>
        <v>17</v>
      </c>
      <c r="L6" s="3">
        <f>6</f>
        <v>6</v>
      </c>
      <c r="M6" s="4">
        <f>9+0</f>
        <v>9</v>
      </c>
      <c r="N6" s="4">
        <v>12</v>
      </c>
      <c r="O6" s="4">
        <v>0</v>
      </c>
      <c r="P6" s="3">
        <v>4</v>
      </c>
    </row>
    <row r="7" spans="1:16" ht="19.5" customHeight="1">
      <c r="A7" s="7">
        <v>5</v>
      </c>
      <c r="B7" s="2" t="s">
        <v>20</v>
      </c>
      <c r="C7" s="4">
        <f>29+18+0</f>
        <v>47</v>
      </c>
      <c r="D7" s="3">
        <f>26+25+16+15+13+10+0</f>
        <v>105</v>
      </c>
      <c r="E7" s="3">
        <f>28+7</f>
        <v>35</v>
      </c>
      <c r="F7" s="3">
        <f>31+27+5</f>
        <v>63</v>
      </c>
      <c r="G7" s="4">
        <f>21+14+11</f>
        <v>46</v>
      </c>
      <c r="H7" s="3">
        <f>0</f>
        <v>0</v>
      </c>
      <c r="I7" s="3">
        <f>22+9</f>
        <v>31</v>
      </c>
      <c r="J7" s="4">
        <v>0</v>
      </c>
      <c r="K7" s="3">
        <f>24+8</f>
        <v>32</v>
      </c>
      <c r="L7" s="3">
        <f>20+19+6</f>
        <v>45</v>
      </c>
      <c r="M7" s="4">
        <f>23+17+12</f>
        <v>52</v>
      </c>
      <c r="N7" s="4">
        <v>0</v>
      </c>
      <c r="O7" s="4">
        <v>0</v>
      </c>
      <c r="P7" s="3">
        <v>0</v>
      </c>
    </row>
    <row r="8" spans="1:16" ht="19.5" customHeight="1">
      <c r="A8" s="7">
        <v>6</v>
      </c>
      <c r="B8" s="2" t="s">
        <v>21</v>
      </c>
      <c r="C8" s="4">
        <f>31+29+28+27+18+17+9</f>
        <v>159</v>
      </c>
      <c r="D8" s="3">
        <f>22+21+15+10+8+4+19</f>
        <v>99</v>
      </c>
      <c r="E8" s="3">
        <f>25+16+0</f>
        <v>41</v>
      </c>
      <c r="F8" s="3">
        <f>13+7</f>
        <v>20</v>
      </c>
      <c r="G8" s="4">
        <f>0</f>
        <v>0</v>
      </c>
      <c r="H8" s="3">
        <f>26+24+0</f>
        <v>50</v>
      </c>
      <c r="I8" s="3">
        <f>20+2</f>
        <v>22</v>
      </c>
      <c r="J8" s="4">
        <v>0</v>
      </c>
      <c r="K8" s="3">
        <f>23+11</f>
        <v>34</v>
      </c>
      <c r="L8" s="3">
        <f>14+0</f>
        <v>14</v>
      </c>
      <c r="M8" s="4">
        <f>6+5</f>
        <v>11</v>
      </c>
      <c r="N8" s="4">
        <v>0</v>
      </c>
      <c r="O8" s="4">
        <v>12</v>
      </c>
      <c r="P8" s="3">
        <v>4</v>
      </c>
    </row>
    <row r="9" spans="1:16" ht="19.5" customHeight="1">
      <c r="A9" s="7">
        <v>7</v>
      </c>
      <c r="B9" s="2" t="s">
        <v>22</v>
      </c>
      <c r="C9" s="4">
        <f>27+26+24+23+17+11+9</f>
        <v>137</v>
      </c>
      <c r="D9" s="3">
        <f>19+13+8</f>
        <v>40</v>
      </c>
      <c r="E9" s="3">
        <f>29+14+7</f>
        <v>50</v>
      </c>
      <c r="F9" s="3">
        <f>31+22+0</f>
        <v>53</v>
      </c>
      <c r="G9" s="4">
        <f>5+4</f>
        <v>9</v>
      </c>
      <c r="H9" s="3">
        <f>28+20+15+12+6</f>
        <v>81</v>
      </c>
      <c r="I9" s="3">
        <v>10</v>
      </c>
      <c r="J9" s="4">
        <v>25</v>
      </c>
      <c r="K9" s="3">
        <f>21+18+2+1</f>
        <v>42</v>
      </c>
      <c r="L9" s="3">
        <v>3</v>
      </c>
      <c r="M9" s="4">
        <f>0</f>
        <v>0</v>
      </c>
      <c r="N9" s="4">
        <v>16</v>
      </c>
      <c r="O9" s="4">
        <v>0</v>
      </c>
      <c r="P9" s="3">
        <v>0</v>
      </c>
    </row>
    <row r="10" spans="1:16" ht="19.5" customHeight="1">
      <c r="A10" s="7">
        <v>8</v>
      </c>
      <c r="B10" s="2" t="s">
        <v>23</v>
      </c>
      <c r="C10" s="4">
        <f>31+28+26+25+18+9+0</f>
        <v>137</v>
      </c>
      <c r="D10" s="3">
        <f>22+21+11+8+6+14+15</f>
        <v>97</v>
      </c>
      <c r="E10" s="3">
        <f>27+16+4+3+2</f>
        <v>52</v>
      </c>
      <c r="F10" s="3">
        <f>23+5</f>
        <v>28</v>
      </c>
      <c r="G10" s="4">
        <f>10</f>
        <v>10</v>
      </c>
      <c r="H10" s="3">
        <f>29+24+19+17+8+1</f>
        <v>98</v>
      </c>
      <c r="I10" s="3">
        <f>13+12</f>
        <v>25</v>
      </c>
      <c r="J10" s="4">
        <v>0</v>
      </c>
      <c r="K10" s="3">
        <f>20+0</f>
        <v>20</v>
      </c>
      <c r="L10" s="3">
        <f>0</f>
        <v>0</v>
      </c>
      <c r="M10" s="4">
        <v>0</v>
      </c>
      <c r="N10" s="4">
        <v>0</v>
      </c>
      <c r="O10" s="4">
        <v>0</v>
      </c>
      <c r="P10" s="3">
        <v>0</v>
      </c>
    </row>
    <row r="11" spans="1:16" ht="19.5" customHeight="1">
      <c r="A11" s="7">
        <v>9</v>
      </c>
      <c r="B11" s="2" t="s">
        <v>24</v>
      </c>
      <c r="C11" s="4">
        <f>31+28+0</f>
        <v>59</v>
      </c>
      <c r="D11" s="3">
        <f>25+19</f>
        <v>44</v>
      </c>
      <c r="E11" s="3">
        <f>29+0</f>
        <v>29</v>
      </c>
      <c r="F11" s="3">
        <f>0</f>
        <v>0</v>
      </c>
      <c r="G11" s="4">
        <f>24+18</f>
        <v>42</v>
      </c>
      <c r="H11" s="3">
        <f>26+21</f>
        <v>47</v>
      </c>
      <c r="I11" s="3">
        <v>20</v>
      </c>
      <c r="J11" s="4">
        <v>22</v>
      </c>
      <c r="K11" s="3">
        <v>27</v>
      </c>
      <c r="L11" s="3">
        <f>23+17+14</f>
        <v>54</v>
      </c>
      <c r="M11" s="4">
        <f>0</f>
        <v>0</v>
      </c>
      <c r="N11" s="4">
        <v>16</v>
      </c>
      <c r="O11" s="4">
        <v>15</v>
      </c>
      <c r="P11" s="3">
        <v>0</v>
      </c>
    </row>
    <row r="12" spans="1:16" ht="19.5" customHeight="1">
      <c r="A12" s="7">
        <v>10</v>
      </c>
      <c r="B12" s="2" t="s">
        <v>25</v>
      </c>
      <c r="C12" s="4">
        <f>31+29+28+27+25+22+19+17+13+12+7</f>
        <v>230</v>
      </c>
      <c r="D12" s="3">
        <f>23+21+18+14+11</f>
        <v>87</v>
      </c>
      <c r="E12" s="3">
        <f>26+10+15</f>
        <v>51</v>
      </c>
      <c r="F12" s="3">
        <f>20+16+2</f>
        <v>38</v>
      </c>
      <c r="G12" s="4">
        <v>1</v>
      </c>
      <c r="H12" s="3">
        <v>0</v>
      </c>
      <c r="I12" s="3">
        <f>24+8</f>
        <v>32</v>
      </c>
      <c r="J12" s="4">
        <v>0</v>
      </c>
      <c r="K12" s="3">
        <v>6</v>
      </c>
      <c r="L12" s="3">
        <f>9+5+3</f>
        <v>17</v>
      </c>
      <c r="M12" s="4">
        <f>4</f>
        <v>4</v>
      </c>
      <c r="N12" s="4">
        <v>0</v>
      </c>
      <c r="O12" s="4">
        <v>0</v>
      </c>
      <c r="P12" s="3">
        <v>0</v>
      </c>
    </row>
    <row r="13" spans="1:16" ht="19.5" customHeight="1">
      <c r="A13" s="7">
        <v>11</v>
      </c>
      <c r="B13" s="2" t="s">
        <v>26</v>
      </c>
      <c r="C13" s="4">
        <f>29+28+26+24+22+20+14+9+8+4</f>
        <v>184</v>
      </c>
      <c r="D13" s="3">
        <f>27+23+16+6</f>
        <v>72</v>
      </c>
      <c r="E13" s="3">
        <f>19+18+7</f>
        <v>44</v>
      </c>
      <c r="F13" s="3">
        <f>31+21+0</f>
        <v>52</v>
      </c>
      <c r="G13" s="4">
        <f>11+10+2</f>
        <v>23</v>
      </c>
      <c r="H13" s="3">
        <v>0</v>
      </c>
      <c r="I13" s="3">
        <f>12+0</f>
        <v>12</v>
      </c>
      <c r="J13" s="4">
        <f>0</f>
        <v>0</v>
      </c>
      <c r="K13" s="3">
        <f>25+3+1</f>
        <v>29</v>
      </c>
      <c r="L13" s="3">
        <f>15+17+13</f>
        <v>45</v>
      </c>
      <c r="M13" s="4">
        <v>5</v>
      </c>
      <c r="N13" s="4">
        <v>0</v>
      </c>
      <c r="O13" s="4">
        <v>0</v>
      </c>
      <c r="P13" s="3">
        <v>0</v>
      </c>
    </row>
    <row r="14" spans="1:16" ht="19.5" customHeight="1">
      <c r="A14" s="7">
        <v>12</v>
      </c>
      <c r="B14" s="2" t="s">
        <v>27</v>
      </c>
      <c r="C14" s="4">
        <f>24+23</f>
        <v>47</v>
      </c>
      <c r="D14" s="3">
        <f>31+21+18+19</f>
        <v>89</v>
      </c>
      <c r="E14" s="3">
        <f>17+13+11+9</f>
        <v>50</v>
      </c>
      <c r="F14" s="3">
        <f>25+22+6+5</f>
        <v>58</v>
      </c>
      <c r="G14" s="4">
        <f>26+20+10</f>
        <v>56</v>
      </c>
      <c r="H14" s="3">
        <v>0</v>
      </c>
      <c r="I14" s="3">
        <f>29+16+14</f>
        <v>59</v>
      </c>
      <c r="J14" s="4">
        <f>28+27+0</f>
        <v>55</v>
      </c>
      <c r="K14" s="3">
        <f>0</f>
        <v>0</v>
      </c>
      <c r="L14" s="3">
        <v>0</v>
      </c>
      <c r="M14" s="4">
        <f>15+12+7</f>
        <v>34</v>
      </c>
      <c r="N14" s="4">
        <v>8</v>
      </c>
      <c r="O14" s="4">
        <v>0</v>
      </c>
      <c r="P14" s="3">
        <v>0</v>
      </c>
    </row>
    <row r="15" spans="1:16" ht="19.5" customHeight="1">
      <c r="A15" s="7">
        <v>13</v>
      </c>
      <c r="B15" s="2" t="s">
        <v>28</v>
      </c>
      <c r="C15" s="4">
        <f>31+17+15+0</f>
        <v>63</v>
      </c>
      <c r="D15" s="3">
        <v>0</v>
      </c>
      <c r="E15" s="3">
        <f>28+6</f>
        <v>34</v>
      </c>
      <c r="F15" s="3">
        <v>0</v>
      </c>
      <c r="G15" s="4">
        <f>27+22+11+10+7</f>
        <v>77</v>
      </c>
      <c r="H15" s="3">
        <v>0</v>
      </c>
      <c r="I15" s="3">
        <f>18+14+0</f>
        <v>32</v>
      </c>
      <c r="J15" s="4">
        <f>26+16+0</f>
        <v>42</v>
      </c>
      <c r="K15" s="3">
        <v>0</v>
      </c>
      <c r="L15" s="3">
        <f>24+19+13</f>
        <v>56</v>
      </c>
      <c r="M15" s="4">
        <f>29+25+12</f>
        <v>66</v>
      </c>
      <c r="N15" s="4">
        <v>21</v>
      </c>
      <c r="O15" s="4">
        <f>23+20+9+8</f>
        <v>60</v>
      </c>
      <c r="P15" s="3">
        <v>0</v>
      </c>
    </row>
    <row r="16" spans="1:16" ht="19.5" customHeight="1">
      <c r="A16" s="7">
        <v>14</v>
      </c>
      <c r="B16" s="2" t="s">
        <v>29</v>
      </c>
      <c r="C16" s="4">
        <f>31+29+28+27+25+24+15+9</f>
        <v>188</v>
      </c>
      <c r="D16" s="3">
        <f>26+21+8+6+3+23</f>
        <v>87</v>
      </c>
      <c r="E16" s="3">
        <f>14+0</f>
        <v>14</v>
      </c>
      <c r="F16" s="3">
        <f>23+18+0</f>
        <v>41</v>
      </c>
      <c r="G16" s="4">
        <f>20+4</f>
        <v>24</v>
      </c>
      <c r="H16" s="3">
        <v>0</v>
      </c>
      <c r="I16" s="3">
        <f>19+16</f>
        <v>35</v>
      </c>
      <c r="J16" s="4">
        <f>17+0</f>
        <v>17</v>
      </c>
      <c r="K16" s="3">
        <f>12+11+10+7+1</f>
        <v>41</v>
      </c>
      <c r="L16" s="3">
        <v>5</v>
      </c>
      <c r="M16" s="4">
        <v>2</v>
      </c>
      <c r="N16" s="4">
        <v>0</v>
      </c>
      <c r="O16" s="4">
        <v>13</v>
      </c>
      <c r="P16" s="3">
        <v>0</v>
      </c>
    </row>
    <row r="17" spans="1:16" s="10" customFormat="1" ht="19.5" customHeight="1">
      <c r="A17" s="7">
        <v>15</v>
      </c>
      <c r="B17" s="11" t="s">
        <v>30</v>
      </c>
      <c r="C17" s="3">
        <f>29+28+25+18+16+8+0</f>
        <v>124</v>
      </c>
      <c r="D17" s="3">
        <f>21+20+13+0</f>
        <v>54</v>
      </c>
      <c r="E17" s="3">
        <f>26+11+19</f>
        <v>56</v>
      </c>
      <c r="F17" s="3">
        <f>31+24+0</f>
        <v>55</v>
      </c>
      <c r="G17" s="3">
        <f>27+9+1</f>
        <v>37</v>
      </c>
      <c r="H17" s="3">
        <v>0</v>
      </c>
      <c r="I17" s="3">
        <f>5</f>
        <v>5</v>
      </c>
      <c r="J17" s="3">
        <f>15+7</f>
        <v>22</v>
      </c>
      <c r="K17" s="3">
        <f>23+22+17+4</f>
        <v>66</v>
      </c>
      <c r="L17" s="3">
        <f>12+10+2</f>
        <v>24</v>
      </c>
      <c r="M17" s="3">
        <f>3+14</f>
        <v>17</v>
      </c>
      <c r="N17" s="3">
        <v>6</v>
      </c>
      <c r="O17" s="3">
        <v>0</v>
      </c>
      <c r="P17" s="3">
        <v>0</v>
      </c>
    </row>
    <row r="18" spans="1:16" s="10" customFormat="1" ht="19.5" customHeight="1">
      <c r="A18" s="7">
        <v>16</v>
      </c>
      <c r="B18" s="11" t="s">
        <v>31</v>
      </c>
      <c r="C18" s="3">
        <f>31+29</f>
        <v>60</v>
      </c>
      <c r="D18" s="3">
        <f>28+26+23+0</f>
        <v>77</v>
      </c>
      <c r="E18" s="3">
        <f>27+0</f>
        <v>27</v>
      </c>
      <c r="F18" s="3">
        <v>0</v>
      </c>
      <c r="G18" s="3">
        <v>22</v>
      </c>
      <c r="H18" s="3">
        <v>0</v>
      </c>
      <c r="I18" s="3">
        <v>25</v>
      </c>
      <c r="J18" s="3">
        <f>0</f>
        <v>0</v>
      </c>
      <c r="K18" s="3">
        <v>24</v>
      </c>
      <c r="L18" s="3">
        <v>0</v>
      </c>
      <c r="M18" s="3">
        <v>0</v>
      </c>
      <c r="N18" s="3">
        <v>21</v>
      </c>
      <c r="O18" s="3">
        <v>0</v>
      </c>
      <c r="P18" s="3">
        <v>0</v>
      </c>
    </row>
    <row r="19" spans="1:16" ht="19.5" customHeight="1">
      <c r="A19" s="7"/>
      <c r="B19" s="2" t="s">
        <v>0</v>
      </c>
      <c r="C19" s="6">
        <f>SUM(C3:C18)</f>
        <v>1782</v>
      </c>
      <c r="D19" s="6">
        <f>SUM(D3:D18)</f>
        <v>1039</v>
      </c>
      <c r="E19" s="6">
        <f>SUM(E3:E18)</f>
        <v>588</v>
      </c>
      <c r="F19" s="6">
        <f>SUM(F3:F18)</f>
        <v>535</v>
      </c>
      <c r="G19" s="6">
        <f>SUM(G3:G18)</f>
        <v>508</v>
      </c>
      <c r="H19" s="6">
        <f>SUM(H3:H18)</f>
        <v>476</v>
      </c>
      <c r="I19" s="6">
        <f>SUM(I3:I18)</f>
        <v>422</v>
      </c>
      <c r="J19" s="6">
        <f>SUM(J3:J18)</f>
        <v>355</v>
      </c>
      <c r="K19" s="6">
        <f>SUM(K3:K18)</f>
        <v>352</v>
      </c>
      <c r="L19" s="6">
        <f>SUM(L3:L18)</f>
        <v>341</v>
      </c>
      <c r="M19" s="6">
        <f>SUM(M3:M18)</f>
        <v>326</v>
      </c>
      <c r="N19" s="6">
        <f>SUM(N3:N18)</f>
        <v>141</v>
      </c>
      <c r="O19" s="6">
        <f>SUM(O3:O18)</f>
        <v>140</v>
      </c>
      <c r="P19" s="6">
        <f>SUM(P3:P18)</f>
        <v>8</v>
      </c>
    </row>
    <row r="20" spans="1:16" ht="30" customHeight="1">
      <c r="A20" s="14" t="s">
        <v>1</v>
      </c>
      <c r="B20" s="15"/>
      <c r="C20" s="16" t="s">
        <v>35</v>
      </c>
      <c r="D20" s="16" t="s">
        <v>36</v>
      </c>
      <c r="E20" s="16" t="s">
        <v>37</v>
      </c>
      <c r="F20" s="16" t="s">
        <v>38</v>
      </c>
      <c r="G20" s="16" t="s">
        <v>39</v>
      </c>
      <c r="H20" s="16" t="s">
        <v>40</v>
      </c>
      <c r="I20" s="16" t="s">
        <v>41</v>
      </c>
      <c r="J20" s="16" t="s">
        <v>42</v>
      </c>
      <c r="K20" s="16" t="s">
        <v>43</v>
      </c>
      <c r="L20" s="16" t="s">
        <v>44</v>
      </c>
      <c r="M20" s="16" t="s">
        <v>45</v>
      </c>
      <c r="N20" s="16" t="s">
        <v>46</v>
      </c>
      <c r="O20" s="16" t="s">
        <v>47</v>
      </c>
      <c r="P20" s="16" t="s">
        <v>48</v>
      </c>
    </row>
    <row r="21" spans="4:16" ht="15.75">
      <c r="D21" s="1"/>
      <c r="E21" s="1"/>
      <c r="F21" s="1"/>
      <c r="G21" s="1"/>
      <c r="H21" s="1"/>
      <c r="I21" s="1"/>
      <c r="K21" s="1"/>
      <c r="L21" s="1"/>
      <c r="P21" s="1"/>
    </row>
    <row r="22" ht="15.75">
      <c r="P22" s="5"/>
    </row>
    <row r="23" ht="15.75">
      <c r="P23" s="5"/>
    </row>
    <row r="24" ht="15.75">
      <c r="P24" s="5"/>
    </row>
    <row r="25" ht="15.75">
      <c r="P25" s="5"/>
    </row>
  </sheetData>
  <mergeCells count="2">
    <mergeCell ref="A1:O1"/>
    <mergeCell ref="A20:B20"/>
  </mergeCells>
  <printOptions/>
  <pageMargins left="0.5905511811023623" right="0.75" top="0.984251968503937" bottom="0.787401574803149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Ass. Nataçao Dist. Santarem</dc:creator>
  <cp:keywords/>
  <dc:description/>
  <cp:lastModifiedBy>*</cp:lastModifiedBy>
  <cp:lastPrinted>2006-02-25T19:07:22Z</cp:lastPrinted>
  <dcterms:created xsi:type="dcterms:W3CDTF">2001-11-04T15:17:23Z</dcterms:created>
  <dcterms:modified xsi:type="dcterms:W3CDTF">2006-02-25T19:08:04Z</dcterms:modified>
  <cp:category/>
  <cp:version/>
  <cp:contentType/>
  <cp:contentStatus/>
</cp:coreProperties>
</file>